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<sst xmlns="http://schemas.openxmlformats.org/spreadsheetml/2006/main" count="28" uniqueCount="21">
  <si>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Rapporto O2/N2</t>
  </si>
  <si>
    <t>Da censimento</t>
  </si>
  <si>
    <t>Di calcolo</t>
  </si>
  <si>
    <t>Volumi</t>
  </si>
  <si>
    <t>DISCARICA</t>
  </si>
  <si>
    <t>BIOGAS CAPTATO</t>
  </si>
  <si>
    <t>O2 [%]</t>
  </si>
  <si>
    <t>CH4 [%]</t>
  </si>
  <si>
    <t>CO2 [%]</t>
  </si>
  <si>
    <t>N2 [%]</t>
  </si>
  <si>
    <t>Somma</t>
  </si>
  <si>
    <t>CH4</t>
  </si>
  <si>
    <t>CO2</t>
  </si>
  <si>
    <t>TOT CH4+CO2</t>
  </si>
  <si>
    <t>H20 [%]</t>
  </si>
  <si>
    <t>CH4 + CO2</t>
  </si>
  <si>
    <t>H20 [m3]</t>
  </si>
  <si>
    <t>Biogas netto</t>
  </si>
  <si>
    <t>H2O [%]</t>
  </si>
  <si>
    <t>INSERIRE IN INEMAR</t>
  </si>
  <si>
    <t>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</si>
</sst>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"/>
  <sheetViews>
    <sheetView tabSelected="1" workbookViewId="0" topLeftCell="J1">
      <selection activeCell="U6" sqref="U6"/>
    </sheetView>
  </sheetViews>
  <sheetFormatPr defaultColWidth="9.140625" defaultRowHeight="12.75"/>
  <cols>
    <col min="1" max="1" width="13.7109375" style="1" bestFit="1" customWidth="1"/>
    <col min="2" max="2" width="21.421875" style="1" bestFit="1" customWidth="1"/>
    <col min="3" max="3" width="15.57421875" style="1" bestFit="1" customWidth="1"/>
    <col min="4" max="4" width="9.57421875" style="1" bestFit="1" customWidth="1"/>
    <col min="5" max="5" width="9.7109375" style="1" bestFit="1" customWidth="1"/>
    <col min="6" max="6" width="9.57421875" style="1" bestFit="1" customWidth="1"/>
    <col min="7" max="7" width="9.7109375" style="1" bestFit="1" customWidth="1"/>
    <col min="8" max="8" width="8.00390625" style="1" bestFit="1" customWidth="1"/>
    <col min="9" max="10" width="15.57421875" style="1" bestFit="1" customWidth="1"/>
    <col min="11" max="12" width="12.8515625" style="1" bestFit="1" customWidth="1"/>
    <col min="13" max="13" width="16.8515625" style="1" bestFit="1" customWidth="1"/>
    <col min="14" max="15" width="15.57421875" style="1" bestFit="1" customWidth="1"/>
    <col min="16" max="16" width="9.140625" style="1" customWidth="1"/>
    <col min="17" max="17" width="13.00390625" style="1" bestFit="1" customWidth="1"/>
    <col min="18" max="18" width="15.57421875" style="1" bestFit="1" customWidth="1"/>
    <col min="19" max="19" width="9.140625" style="1" customWidth="1"/>
    <col min="20" max="22" width="15.57421875" style="1" bestFit="1" customWidth="1"/>
    <col min="23" max="23" width="9.57421875" style="1" bestFit="1" customWidth="1"/>
    <col min="24" max="16384" width="9.140625" style="1" customWidth="1"/>
  </cols>
  <sheetData>
    <row r="2" spans="2:3" ht="15">
      <c r="B2" s="1" t="s">
        <v>0</v>
      </c>
      <c r="C2" s="1">
        <f>21/79</f>
        <v>0.26582278481012656</v>
      </c>
    </row>
    <row r="3" spans="3:21" ht="15.75" thickBot="1">
      <c r="C3" s="2" t="s">
        <v>1</v>
      </c>
      <c r="D3" s="2"/>
      <c r="E3" s="2"/>
      <c r="F3" s="2" t="s">
        <v>2</v>
      </c>
      <c r="G3" s="2"/>
      <c r="H3" s="2"/>
      <c r="I3" s="2"/>
      <c r="K3" s="2" t="s">
        <v>3</v>
      </c>
      <c r="L3" s="2"/>
      <c r="M3" s="2"/>
      <c r="U3" s="1" t="s">
        <v>19</v>
      </c>
    </row>
    <row r="4" spans="2:23" s="3" customFormat="1" ht="15">
      <c r="B4" s="4" t="s">
        <v>5</v>
      </c>
      <c r="C4" s="5" t="s">
        <v>6</v>
      </c>
      <c r="D4" s="5" t="s">
        <v>7</v>
      </c>
      <c r="E4" s="6" t="s">
        <v>8</v>
      </c>
      <c r="F4" s="4" t="s">
        <v>7</v>
      </c>
      <c r="G4" s="5" t="s">
        <v>8</v>
      </c>
      <c r="H4" s="5" t="s">
        <v>6</v>
      </c>
      <c r="I4" s="5" t="s">
        <v>9</v>
      </c>
      <c r="J4" s="6" t="s">
        <v>10</v>
      </c>
      <c r="K4" s="4" t="s">
        <v>11</v>
      </c>
      <c r="L4" s="5" t="s">
        <v>12</v>
      </c>
      <c r="M4" s="5" t="s">
        <v>13</v>
      </c>
      <c r="N4" s="5" t="s">
        <v>7</v>
      </c>
      <c r="O4" s="5" t="s">
        <v>8</v>
      </c>
      <c r="P4" s="5" t="s">
        <v>14</v>
      </c>
      <c r="Q4" s="5" t="s">
        <v>15</v>
      </c>
      <c r="R4" s="6" t="s">
        <v>16</v>
      </c>
      <c r="T4" s="4" t="s">
        <v>17</v>
      </c>
      <c r="U4" s="5" t="s">
        <v>7</v>
      </c>
      <c r="V4" s="5" t="s">
        <v>8</v>
      </c>
      <c r="W4" s="6" t="s">
        <v>18</v>
      </c>
    </row>
    <row r="5" spans="1:23" s="3" customFormat="1" ht="15.75" thickBot="1">
      <c r="A5" s="3" t="s">
        <v>4</v>
      </c>
      <c r="B5" s="7">
        <v>439365</v>
      </c>
      <c r="C5" s="8">
        <v>1.25</v>
      </c>
      <c r="D5" s="8">
        <v>53.4</v>
      </c>
      <c r="E5" s="9">
        <v>31.6</v>
      </c>
      <c r="F5" s="7">
        <f>IF(B5&gt;0,IF(D5&gt;0,D5,$D$6),"")</f>
        <v>53.4</v>
      </c>
      <c r="G5" s="8">
        <f>IF(B5&gt;0,IF(E5&gt;0,E5,$E$6),"")</f>
        <v>31.6</v>
      </c>
      <c r="H5" s="8">
        <f>IF(C5&gt;0,C5,$C$6)</f>
        <v>1.25</v>
      </c>
      <c r="I5" s="8">
        <f>H5/$C$2</f>
        <v>4.7023809523809526</v>
      </c>
      <c r="J5" s="9">
        <f>SUM(F5:I5)</f>
        <v>90.95238095238095</v>
      </c>
      <c r="K5" s="7">
        <f>IF(B5&gt;0,F5/100*$B5,"")</f>
        <v>234620.91</v>
      </c>
      <c r="L5" s="8">
        <f>IF(B5&gt;0,G5/100*$B5,"")</f>
        <v>138839.34</v>
      </c>
      <c r="M5" s="8">
        <f>SUM(K5:L5)</f>
        <v>373460.25</v>
      </c>
      <c r="N5" s="8">
        <f>IF(M5&gt;0,K5/M5*100,"")</f>
        <v>62.82352941176471</v>
      </c>
      <c r="O5" s="8">
        <f>IF(M5&gt;0,L5/M5*100,"")</f>
        <v>37.1764705882353</v>
      </c>
      <c r="P5" s="8">
        <v>1.5</v>
      </c>
      <c r="Q5" s="8">
        <v>98.5</v>
      </c>
      <c r="R5" s="9">
        <f>M5*P5/Q5</f>
        <v>5687.21192893401</v>
      </c>
      <c r="T5" s="7">
        <f>M5+R5</f>
        <v>379147.46192893403</v>
      </c>
      <c r="U5" s="8">
        <f>IF($T5&gt;0,K5/$T5*100,"")</f>
        <v>61.88117647058823</v>
      </c>
      <c r="V5" s="8">
        <f>IF($T5&gt;0,L5/$T5*100,"")</f>
        <v>36.618823529411756</v>
      </c>
      <c r="W5" s="9">
        <f>IF($T5&gt;0,R5/$T5*100,"")</f>
        <v>1.4999999999999998</v>
      </c>
    </row>
    <row r="6" spans="1:5" ht="15">
      <c r="A6" s="1" t="s">
        <v>20</v>
      </c>
      <c r="C6" s="10">
        <v>2.640869565217392</v>
      </c>
      <c r="D6" s="1">
        <v>44.17826086956523</v>
      </c>
      <c r="E6" s="1">
        <v>28.30272727272727</v>
      </c>
    </row>
  </sheetData>
  <mergeCells count="3">
    <mergeCell ref="C3:E3"/>
    <mergeCell ref="F3:I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della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FANTOGNAZZA</dc:creator>
  <cp:keywords/>
  <dc:description/>
  <cp:lastModifiedBy>FANTOGNAZZA</cp:lastModifiedBy>
  <dcterms:created xsi:type="dcterms:W3CDTF">2008-11-04T14:16:11Z</dcterms:created>
  <dcterms:modified xsi:type="dcterms:W3CDTF">2008-11-04T14:24:19Z</dcterms:modified>
  <cp:category/>
  <cp:version/>
  <cp:contentType/>
  <cp:contentStatus/>
</cp:coreProperties>
</file>